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https://lunet.sharepoint.com/sites/GOHIOHRDepartment-HROperations/Shared Documents/HR Operations/07 Annual Leave Purchase Scheme/"/>
    </mc:Choice>
  </mc:AlternateContent>
  <xr:revisionPtr revIDLastSave="0" documentId="8_{247E3A1E-9FC6-4D4D-B5AA-AAB03F0C935E}" xr6:coauthVersionLast="47" xr6:coauthVersionMax="47" xr10:uidLastSave="{00000000-0000-0000-0000-000000000000}"/>
  <bookViews>
    <workbookView xWindow="9" yWindow="9" windowWidth="16440" windowHeight="8520" firstSheet="2" xr2:uid="{4CC8DE13-1EEB-4A78-A62C-3F99EFE7C597}"/>
  </bookViews>
  <sheets>
    <sheet name="Calculator" sheetId="1" r:id="rId1"/>
    <sheet name="LGPS Pension Impact" sheetId="3" r:id="rId2"/>
    <sheet name="Calculations" sheetId="2" r:id="rId3"/>
  </sheets>
  <definedNames>
    <definedName name="_xlnm.Print_Area" localSheetId="0">Calculator!$A$1:$J$34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3" l="1"/>
  <c r="B12" i="3" s="1"/>
  <c r="B10" i="3"/>
  <c r="B13" i="1"/>
  <c r="B16" i="1" s="1"/>
  <c r="B18" i="1" s="1"/>
  <c r="B19" i="1" s="1"/>
  <c r="B19" i="3" l="1"/>
  <c r="B17" i="1"/>
  <c r="I13" i="1"/>
  <c r="I16" i="1"/>
  <c r="I17" i="1" s="1"/>
  <c r="B20" i="3" l="1"/>
  <c r="B21" i="3" s="1"/>
  <c r="B26" i="3"/>
  <c r="F16" i="1"/>
  <c r="F19" i="3" l="1"/>
  <c r="F26" i="3" s="1"/>
  <c r="I26" i="3" s="1"/>
  <c r="F18" i="1"/>
  <c r="F19" i="1" s="1"/>
  <c r="I18" i="1" s="1"/>
  <c r="F17" i="1"/>
  <c r="F25" i="1" s="1"/>
  <c r="F26" i="1" s="1"/>
  <c r="F27" i="1" s="1"/>
  <c r="F20" i="3" l="1"/>
  <c r="F21" i="3" s="1"/>
  <c r="I19" i="3" s="1"/>
</calcChain>
</file>

<file path=xl/sharedStrings.xml><?xml version="1.0" encoding="utf-8"?>
<sst xmlns="http://schemas.openxmlformats.org/spreadsheetml/2006/main" count="121" uniqueCount="96">
  <si>
    <t>Annual Leave Purchase Scheme Calculator</t>
  </si>
  <si>
    <r>
      <t xml:space="preserve">1) This calculator provides an </t>
    </r>
    <r>
      <rPr>
        <b/>
        <sz val="11"/>
        <color rgb="FF000000"/>
        <rFont val="Aptos Narrow"/>
        <family val="2"/>
      </rPr>
      <t xml:space="preserve">estimate </t>
    </r>
    <r>
      <rPr>
        <sz val="11"/>
        <color rgb="FF000000"/>
        <rFont val="Aptos Narrow"/>
        <family val="2"/>
      </rPr>
      <t xml:space="preserve">of the </t>
    </r>
    <r>
      <rPr>
        <b/>
        <sz val="11"/>
        <color rgb="FF000000"/>
        <rFont val="Aptos Narrow"/>
        <family val="2"/>
      </rPr>
      <t>gross</t>
    </r>
    <r>
      <rPr>
        <sz val="11"/>
        <color rgb="FF000000"/>
        <rFont val="Aptos Narrow"/>
        <family val="2"/>
      </rPr>
      <t xml:space="preserve"> cost of purchasing annual leave and is designed to help you consider the impact that purchasing annual leave could have on your salary.</t>
    </r>
  </si>
  <si>
    <r>
      <t xml:space="preserve">2) The </t>
    </r>
    <r>
      <rPr>
        <b/>
        <sz val="11"/>
        <color rgb="FF000000"/>
        <rFont val="Aptos Narrow"/>
        <family val="2"/>
      </rPr>
      <t>actual impact and amount</t>
    </r>
    <r>
      <rPr>
        <sz val="11"/>
        <color rgb="FF000000"/>
        <rFont val="Aptos Narrow"/>
        <family val="2"/>
      </rPr>
      <t xml:space="preserve">  will be calculated by HR Payroll and confirmed to you in an ALPS Confirmation Letter.</t>
    </r>
  </si>
  <si>
    <r>
      <t xml:space="preserve">3) Salary used for the agreement will be as at </t>
    </r>
    <r>
      <rPr>
        <b/>
        <sz val="11"/>
        <color rgb="FF000000"/>
        <rFont val="Aptos Narrow"/>
        <family val="2"/>
        <scheme val="minor"/>
      </rPr>
      <t>1st April 2026.</t>
    </r>
    <r>
      <rPr>
        <sz val="11"/>
        <color rgb="FF000000"/>
        <rFont val="Aptos Narrow"/>
        <family val="2"/>
        <scheme val="minor"/>
      </rPr>
      <t xml:space="preserve"> You can find the published payscales for this date on the HR Website / Reward, Recognition and Pay.</t>
    </r>
  </si>
  <si>
    <t>4) Please include any supplementary payments and contractual allowances to your salary scale point.</t>
  </si>
  <si>
    <t>5) You can only input into the highlighted cells (B11, F11, I11, F23)</t>
  </si>
  <si>
    <t>6) For further information please see the Annual Leave Purchase Scheme pages on the HR pages of the website</t>
  </si>
  <si>
    <t>Your salary scale point (see point 3)</t>
  </si>
  <si>
    <t>Your contracted hours per week</t>
  </si>
  <si>
    <t>How many hours do you wish to purchase?</t>
  </si>
  <si>
    <t>This is above your pro-rata entitlement, please adjust the amount you wish to purchase.</t>
  </si>
  <si>
    <t>FTE</t>
  </si>
  <si>
    <t>Full time hours per week</t>
  </si>
  <si>
    <t>Maximum eligible purchase (hours)</t>
  </si>
  <si>
    <t>Current Pay</t>
  </si>
  <si>
    <t>ALPS impact on pay</t>
  </si>
  <si>
    <t>ALPS cost (gross)</t>
  </si>
  <si>
    <t>FTE Salary</t>
  </si>
  <si>
    <t>New annual salary</t>
  </si>
  <si>
    <t>Total gross cost of requested hours</t>
  </si>
  <si>
    <t>Monthly rate</t>
  </si>
  <si>
    <t>New monthly pay</t>
  </si>
  <si>
    <t>Monthly gross deduction</t>
  </si>
  <si>
    <t>Weekly rate</t>
  </si>
  <si>
    <t>New weekly pay</t>
  </si>
  <si>
    <t>Difference in hourly pay</t>
  </si>
  <si>
    <t>Hourly rate</t>
  </si>
  <si>
    <t>New hourly rate</t>
  </si>
  <si>
    <t>Other Salary Sacrifice Agreements</t>
  </si>
  <si>
    <r>
      <rPr>
        <sz val="11"/>
        <color rgb="FF000000"/>
        <rFont val="Aptos Narrow"/>
        <family val="2"/>
      </rPr>
      <t xml:space="preserve">Insert the total gross </t>
    </r>
    <r>
      <rPr>
        <b/>
        <sz val="11"/>
        <color rgb="FF000000"/>
        <rFont val="Aptos Narrow"/>
        <family val="2"/>
      </rPr>
      <t>monthly</t>
    </r>
    <r>
      <rPr>
        <sz val="11"/>
        <color rgb="FF000000"/>
        <rFont val="Aptos Narrow"/>
        <family val="2"/>
      </rPr>
      <t xml:space="preserve"> value of the deductions from your payslip for any other salary sacrifice agreements e.g. Nursery, Cycle Solutions, Childcare Vouchers, USS, EV Scheme payments, Additional Voluntary Contributions</t>
    </r>
  </si>
  <si>
    <t>Below National Minimum Wage (£12.71)</t>
  </si>
  <si>
    <t>Red</t>
  </si>
  <si>
    <t>Ineligible</t>
  </si>
  <si>
    <t>Below Real Living Wage (£13.45)</t>
  </si>
  <si>
    <t>Amber</t>
  </si>
  <si>
    <t>Advisory</t>
  </si>
  <si>
    <t>Above Real Living Wage</t>
  </si>
  <si>
    <t>Green</t>
  </si>
  <si>
    <t>Eligible</t>
  </si>
  <si>
    <t>Local Government Pension Scheme Impact</t>
  </si>
  <si>
    <t>Information here is pulled through from the Calculator page. You don't have to enter any values.</t>
  </si>
  <si>
    <t xml:space="preserve">1) Local Government Pension Scheme (LGPS) does not allow Annual Leave Purchase salary sacrifice to be part of pensionable pay. </t>
  </si>
  <si>
    <r>
      <rPr>
        <sz val="11"/>
        <color rgb="FF000000"/>
        <rFont val="Aptos Narrow"/>
        <family val="2"/>
        <scheme val="minor"/>
      </rPr>
      <t xml:space="preserve">2) This calculator provides an </t>
    </r>
    <r>
      <rPr>
        <b/>
        <sz val="11"/>
        <color rgb="FF000000"/>
        <rFont val="Aptos Narrow"/>
        <family val="2"/>
        <scheme val="minor"/>
      </rPr>
      <t xml:space="preserve">estimate </t>
    </r>
    <r>
      <rPr>
        <sz val="11"/>
        <color rgb="FF000000"/>
        <rFont val="Aptos Narrow"/>
        <family val="2"/>
        <scheme val="minor"/>
      </rPr>
      <t>of the impact purchasing annual leave will have on your pension contributions for the duration of the term (12 months)</t>
    </r>
  </si>
  <si>
    <r>
      <rPr>
        <sz val="11"/>
        <color rgb="FF000000"/>
        <rFont val="Aptos Narrow"/>
        <family val="2"/>
      </rPr>
      <t xml:space="preserve">3) This calculator will also provide an </t>
    </r>
    <r>
      <rPr>
        <b/>
        <sz val="11"/>
        <color rgb="FF000000"/>
        <rFont val="Aptos Narrow"/>
        <family val="2"/>
      </rPr>
      <t xml:space="preserve">estimate </t>
    </r>
    <r>
      <rPr>
        <sz val="11"/>
        <color rgb="FF000000"/>
        <rFont val="Aptos Narrow"/>
        <family val="2"/>
      </rPr>
      <t xml:space="preserve">of the impact on the accrual rate value (the amount your pension pot is increased each year) </t>
    </r>
  </si>
  <si>
    <t xml:space="preserve">3) This is presented to give you the information you need to make an informed choice about the scheme. </t>
  </si>
  <si>
    <t>Your salary scalepoint (see point 6)</t>
  </si>
  <si>
    <t>Contracted hours per week</t>
  </si>
  <si>
    <t>Bands</t>
  </si>
  <si>
    <t>Rates</t>
  </si>
  <si>
    <t>Up to £17,600</t>
  </si>
  <si>
    <t>Between £17,601 and  £27,600</t>
  </si>
  <si>
    <t>Between £27,601 and  £44,900</t>
  </si>
  <si>
    <t>Between £44,901 and £56,800</t>
  </si>
  <si>
    <r>
      <rPr>
        <sz val="14"/>
        <color rgb="FF000000"/>
        <rFont val="Aptos Narrow"/>
        <family val="2"/>
        <scheme val="minor"/>
      </rPr>
      <t xml:space="preserve">This section is about your pension contributions. This is the amount that you will </t>
    </r>
    <r>
      <rPr>
        <b/>
        <sz val="14"/>
        <color rgb="FF000000"/>
        <rFont val="Aptos Narrow"/>
        <family val="2"/>
        <scheme val="minor"/>
      </rPr>
      <t xml:space="preserve">save </t>
    </r>
    <r>
      <rPr>
        <sz val="14"/>
        <color rgb="FF000000"/>
        <rFont val="Aptos Narrow"/>
        <family val="2"/>
        <scheme val="minor"/>
      </rPr>
      <t>by participating in ALPS</t>
    </r>
  </si>
  <si>
    <t>Current Pension Contributions</t>
  </si>
  <si>
    <t>ALPS impact on Pension Contributions</t>
  </si>
  <si>
    <t>Difference in annual pension contribution</t>
  </si>
  <si>
    <t>Total reduction in contribution</t>
  </si>
  <si>
    <t>Annual employee contribution rate</t>
  </si>
  <si>
    <t>New annual employee contribtion rate</t>
  </si>
  <si>
    <t>Annual employee contribution</t>
  </si>
  <si>
    <t>New annual employee contribution</t>
  </si>
  <si>
    <t>This section is about the impact on your pension pot for the year.  The impact of this will continue for the duration of your pensionable years.</t>
  </si>
  <si>
    <t>Current accrual rate amount (1/49)</t>
  </si>
  <si>
    <t>New accrual rate amount (1/49)</t>
  </si>
  <si>
    <t>Difference in accrual rate value amount</t>
  </si>
  <si>
    <t>Field</t>
  </si>
  <si>
    <t>Calculation</t>
  </si>
  <si>
    <t>FT weekly hours / contracted weekly hours</t>
  </si>
  <si>
    <t>Maximum eligible purchase amount (hours)</t>
  </si>
  <si>
    <t>74*FTE</t>
  </si>
  <si>
    <t>FTE X Annual Salary</t>
  </si>
  <si>
    <t>FTE / 12 months</t>
  </si>
  <si>
    <t>FTE / 52 weeks</t>
  </si>
  <si>
    <t xml:space="preserve">Annual Salary / 52 weeks / hours </t>
  </si>
  <si>
    <t>Current hourly rate X hours to purchase</t>
  </si>
  <si>
    <t>Total deduction / 12 months</t>
  </si>
  <si>
    <t>Current Salary - Total cost</t>
  </si>
  <si>
    <t>New annual / 12 months</t>
  </si>
  <si>
    <t>New annual / 52 weeks</t>
  </si>
  <si>
    <t xml:space="preserve">New weekly / weekly hours </t>
  </si>
  <si>
    <t>Current hourly - Alps hourly</t>
  </si>
  <si>
    <t>Annual Contribution rate and New Annual Contribution rates</t>
  </si>
  <si>
    <t>IF statements using the LGPS banding and FTE salary</t>
  </si>
  <si>
    <t xml:space="preserve">Annual employee contribution and New employee contribution </t>
  </si>
  <si>
    <t>Contribution - new contribution</t>
  </si>
  <si>
    <t>Accrual Rate Value (current)</t>
  </si>
  <si>
    <t>Current Salary / 49</t>
  </si>
  <si>
    <t>Accrual Rate Value (new)</t>
  </si>
  <si>
    <t>New salary / 49</t>
  </si>
  <si>
    <t xml:space="preserve">Difference </t>
  </si>
  <si>
    <t>Current - new</t>
  </si>
  <si>
    <t>Other salary sacrifice payments</t>
  </si>
  <si>
    <t>New monthly salary - monthly deduction</t>
  </si>
  <si>
    <t>New monthly salary X 12 months / 52 weeks</t>
  </si>
  <si>
    <t>New weekly rate / weekly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</si>
</sst>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_-[$£-809]* #,##0.00_-;\-[$£-809]* #,##0.00_-;_-[$£-809]* &quot;-&quot;??_-;_-@_-"/>
    <numFmt numFmtId="165" formatCode="0.0"/>
  </numFmts>
  <fonts count="1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2"/>
      <color theme="1"/>
      <name val="Aptos Narrow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4"/>
      <color rgb="FF000000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9E0000"/>
      <name val="Aptos Narrow"/>
      <family val="2"/>
      <scheme val="minor"/>
    </font>
    <font>
      <b/>
      <sz val="11"/>
      <color rgb="FF036E00"/>
      <name val="Aptos Narrow"/>
      <family val="2"/>
      <scheme val="minor"/>
    </font>
    <font>
      <b/>
      <sz val="11"/>
      <color theme="5" tint="-0.499984740745262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2D035"/>
        <bgColor indexed="64"/>
      </patternFill>
    </fill>
    <fill>
      <patternFill patternType="solid">
        <fgColor rgb="FFFAAAA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44" fontId="0" fillId="0" borderId="2" xfId="1" applyFont="1" applyBorder="1"/>
    <xf numFmtId="44" fontId="0" fillId="0" borderId="4" xfId="1" applyFont="1" applyBorder="1"/>
    <xf numFmtId="0" fontId="0" fillId="0" borderId="1" xfId="0" applyBorder="1"/>
    <xf numFmtId="0" fontId="0" fillId="0" borderId="3" xfId="0" applyBorder="1"/>
    <xf numFmtId="164" fontId="0" fillId="0" borderId="6" xfId="0" applyNumberFormat="1" applyBorder="1"/>
    <xf numFmtId="0" fontId="0" fillId="0" borderId="10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8" xfId="0" applyBorder="1"/>
    <xf numFmtId="0" fontId="0" fillId="0" borderId="13" xfId="0" applyBorder="1"/>
    <xf numFmtId="0" fontId="0" fillId="0" borderId="14" xfId="0" applyBorder="1"/>
    <xf numFmtId="44" fontId="0" fillId="0" borderId="0" xfId="1" applyFont="1" applyFill="1" applyBorder="1"/>
    <xf numFmtId="0" fontId="2" fillId="0" borderId="0" xfId="0" applyFont="1" applyAlignment="1">
      <alignment wrapText="1"/>
    </xf>
    <xf numFmtId="0" fontId="2" fillId="0" borderId="13" xfId="0" applyFont="1" applyBorder="1"/>
    <xf numFmtId="0" fontId="2" fillId="0" borderId="13" xfId="0" applyFont="1" applyBorder="1" applyAlignment="1">
      <alignment wrapText="1"/>
    </xf>
    <xf numFmtId="0" fontId="2" fillId="6" borderId="13" xfId="0" applyFont="1" applyFill="1" applyBorder="1"/>
    <xf numFmtId="2" fontId="0" fillId="6" borderId="14" xfId="0" applyNumberFormat="1" applyFill="1" applyBorder="1"/>
    <xf numFmtId="0" fontId="2" fillId="6" borderId="14" xfId="0" applyFont="1" applyFill="1" applyBorder="1"/>
    <xf numFmtId="0" fontId="2" fillId="6" borderId="13" xfId="0" applyFont="1" applyFill="1" applyBorder="1" applyAlignment="1">
      <alignment wrapText="1"/>
    </xf>
    <xf numFmtId="165" fontId="0" fillId="6" borderId="14" xfId="0" applyNumberFormat="1" applyFill="1" applyBorder="1"/>
    <xf numFmtId="0" fontId="4" fillId="0" borderId="0" xfId="0" applyFont="1" applyAlignment="1">
      <alignment vertical="center"/>
    </xf>
    <xf numFmtId="0" fontId="0" fillId="5" borderId="14" xfId="0" applyFill="1" applyBorder="1" applyProtection="1">
      <protection locked="0"/>
    </xf>
    <xf numFmtId="44" fontId="0" fillId="5" borderId="14" xfId="1" applyFont="1" applyFill="1" applyBorder="1" applyProtection="1">
      <protection locked="0"/>
    </xf>
    <xf numFmtId="0" fontId="0" fillId="0" borderId="0" xfId="0" applyAlignment="1">
      <alignment horizontal="left"/>
    </xf>
    <xf numFmtId="0" fontId="0" fillId="0" borderId="5" xfId="0" applyBorder="1"/>
    <xf numFmtId="0" fontId="0" fillId="0" borderId="7" xfId="0" applyBorder="1"/>
    <xf numFmtId="44" fontId="0" fillId="0" borderId="10" xfId="1" applyFont="1" applyBorder="1"/>
    <xf numFmtId="10" fontId="0" fillId="0" borderId="10" xfId="2" applyNumberFormat="1" applyFont="1" applyBorder="1"/>
    <xf numFmtId="44" fontId="0" fillId="0" borderId="12" xfId="1" applyFont="1" applyBorder="1"/>
    <xf numFmtId="44" fontId="0" fillId="7" borderId="14" xfId="1" applyFont="1" applyFill="1" applyBorder="1" applyProtection="1">
      <protection locked="0"/>
    </xf>
    <xf numFmtId="0" fontId="0" fillId="7" borderId="14" xfId="0" applyFill="1" applyBorder="1" applyProtection="1">
      <protection locked="0"/>
    </xf>
    <xf numFmtId="10" fontId="0" fillId="0" borderId="0" xfId="0" applyNumberFormat="1"/>
    <xf numFmtId="10" fontId="0" fillId="0" borderId="2" xfId="0" applyNumberFormat="1" applyBorder="1"/>
    <xf numFmtId="10" fontId="0" fillId="0" borderId="4" xfId="0" applyNumberFormat="1" applyBorder="1"/>
    <xf numFmtId="0" fontId="2" fillId="0" borderId="5" xfId="0" applyFont="1" applyBorder="1"/>
    <xf numFmtId="0" fontId="2" fillId="0" borderId="6" xfId="0" applyFont="1" applyBorder="1"/>
    <xf numFmtId="0" fontId="7" fillId="0" borderId="0" xfId="0" applyFont="1"/>
    <xf numFmtId="0" fontId="4" fillId="0" borderId="0" xfId="0" applyFont="1"/>
    <xf numFmtId="0" fontId="8" fillId="0" borderId="0" xfId="0" applyFont="1"/>
    <xf numFmtId="0" fontId="9" fillId="0" borderId="0" xfId="0" applyFont="1"/>
    <xf numFmtId="44" fontId="0" fillId="0" borderId="8" xfId="0" applyNumberFormat="1" applyBorder="1"/>
    <xf numFmtId="44" fontId="0" fillId="0" borderId="10" xfId="0" applyNumberFormat="1" applyBorder="1"/>
    <xf numFmtId="44" fontId="0" fillId="0" borderId="12" xfId="0" applyNumberFormat="1" applyBorder="1"/>
    <xf numFmtId="44" fontId="0" fillId="5" borderId="17" xfId="1" applyFont="1" applyFill="1" applyBorder="1" applyProtection="1">
      <protection locked="0"/>
    </xf>
    <xf numFmtId="0" fontId="12" fillId="4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0" fontId="11" fillId="0" borderId="0" xfId="0" applyFont="1" applyAlignment="1">
      <alignment wrapText="1"/>
    </xf>
    <xf numFmtId="0" fontId="7" fillId="0" borderId="0" xfId="0" applyFont="1" applyAlignment="1">
      <alignment horizontal="left"/>
    </xf>
    <xf numFmtId="0" fontId="5" fillId="0" borderId="13" xfId="0" applyFont="1" applyBorder="1" applyAlignment="1">
      <alignment wrapText="1"/>
    </xf>
    <xf numFmtId="0" fontId="5" fillId="0" borderId="0" xfId="0" applyFont="1" applyAlignment="1">
      <alignment wrapText="1"/>
    </xf>
    <xf numFmtId="0" fontId="7" fillId="0" borderId="1" xfId="0" applyFont="1" applyBorder="1"/>
    <xf numFmtId="0" fontId="7" fillId="0" borderId="9" xfId="0" applyFont="1" applyBorder="1"/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2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8">
    <dxf>
      <font>
        <b/>
        <i val="0"/>
        <color auto="1"/>
      </font>
      <fill>
        <patternFill>
          <bgColor rgb="FFFF99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99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3D8E3-8E0D-42C2-90C1-39C2571BAA77}">
  <sheetPr>
    <pageSetUpPr fitToPage="1"/>
  </sheetPr>
  <dimension ref="A1:K33"/>
  <sheetViews>
    <sheetView showGridLines="0" tabSelected="1" topLeftCell="A4" zoomScaleNormal="100" workbookViewId="0">
      <selection activeCell="I11" sqref="I11"/>
    </sheetView>
  </sheetViews>
  <sheetFormatPr defaultRowHeight="14.65"/>
  <cols>
    <col min="1" max="1" width="29.85546875" customWidth="1"/>
    <col min="2" max="2" width="12.85546875" customWidth="1"/>
    <col min="3" max="3" width="3.7109375" customWidth="1"/>
    <col min="4" max="4" width="4" customWidth="1"/>
    <col min="5" max="5" width="29.7109375" customWidth="1"/>
    <col min="6" max="6" width="13.85546875" customWidth="1"/>
    <col min="7" max="7" width="8" customWidth="1"/>
    <col min="8" max="8" width="30" customWidth="1"/>
    <col min="9" max="9" width="11.28515625" customWidth="1"/>
    <col min="11" max="11" width="58.140625" customWidth="1"/>
  </cols>
  <sheetData>
    <row r="1" spans="1:11" ht="28.35">
      <c r="A1" s="2" t="s">
        <v>0</v>
      </c>
    </row>
    <row r="3" spans="1:11" ht="22.9" customHeight="1">
      <c r="A3" s="26" t="s">
        <v>1</v>
      </c>
      <c r="B3" s="26"/>
      <c r="C3" s="26"/>
      <c r="D3" s="26"/>
      <c r="E3" s="26"/>
      <c r="F3" s="26"/>
    </row>
    <row r="4" spans="1:11" ht="20.45" customHeight="1">
      <c r="A4" s="26" t="s">
        <v>2</v>
      </c>
      <c r="B4" s="26"/>
      <c r="C4" s="26"/>
      <c r="D4" s="26"/>
      <c r="E4" s="26"/>
      <c r="F4" s="26"/>
    </row>
    <row r="5" spans="1:11" ht="15.75" customHeight="1">
      <c r="A5" s="54" t="s">
        <v>3</v>
      </c>
    </row>
    <row r="6" spans="1:11" ht="18" customHeight="1">
      <c r="A6" t="s">
        <v>4</v>
      </c>
    </row>
    <row r="7" spans="1:11" ht="19.149999999999999" customHeight="1">
      <c r="A7" t="s">
        <v>5</v>
      </c>
    </row>
    <row r="8" spans="1:11" ht="20.25" customHeight="1">
      <c r="A8" t="s">
        <v>6</v>
      </c>
    </row>
    <row r="9" spans="1:11" ht="22.15" customHeight="1"/>
    <row r="10" spans="1:11" ht="15" thickBot="1"/>
    <row r="11" spans="1:11" ht="30" customHeight="1" thickBot="1">
      <c r="A11" s="55" t="s">
        <v>7</v>
      </c>
      <c r="B11" s="28">
        <v>0</v>
      </c>
      <c r="E11" s="19" t="s">
        <v>8</v>
      </c>
      <c r="F11" s="27">
        <v>37</v>
      </c>
      <c r="H11" s="20" t="s">
        <v>9</v>
      </c>
      <c r="I11" s="27">
        <v>0</v>
      </c>
      <c r="K11" s="53" t="s">
        <v>10</v>
      </c>
    </row>
    <row r="12" spans="1:11" ht="14.45" customHeight="1" thickBot="1">
      <c r="A12" s="56"/>
      <c r="B12" s="17"/>
      <c r="E12" s="1"/>
      <c r="H12" s="18"/>
    </row>
    <row r="13" spans="1:11" ht="27" customHeight="1" thickBot="1">
      <c r="A13" s="21" t="s">
        <v>11</v>
      </c>
      <c r="B13" s="22">
        <f>F11/F13</f>
        <v>1</v>
      </c>
      <c r="E13" s="21" t="s">
        <v>12</v>
      </c>
      <c r="F13" s="23">
        <v>37</v>
      </c>
      <c r="H13" s="24" t="s">
        <v>13</v>
      </c>
      <c r="I13" s="25">
        <f>74*B13</f>
        <v>74</v>
      </c>
    </row>
    <row r="14" spans="1:11" ht="15" thickBot="1"/>
    <row r="15" spans="1:11" ht="36.6" customHeight="1" thickBot="1">
      <c r="A15" s="62" t="s">
        <v>14</v>
      </c>
      <c r="B15" s="66"/>
      <c r="E15" s="62" t="s">
        <v>15</v>
      </c>
      <c r="F15" s="63"/>
      <c r="H15" s="64" t="s">
        <v>16</v>
      </c>
      <c r="I15" s="65"/>
    </row>
    <row r="16" spans="1:11">
      <c r="A16" s="7" t="s">
        <v>17</v>
      </c>
      <c r="B16" s="5">
        <f>B13*B11</f>
        <v>0</v>
      </c>
      <c r="E16" s="57" t="s">
        <v>18</v>
      </c>
      <c r="F16" s="5">
        <f>B16-I16</f>
        <v>0</v>
      </c>
      <c r="H16" s="7" t="s">
        <v>19</v>
      </c>
      <c r="I16" s="5">
        <f>B19*I11</f>
        <v>0</v>
      </c>
    </row>
    <row r="17" spans="1:9">
      <c r="A17" s="7" t="s">
        <v>20</v>
      </c>
      <c r="B17" s="5">
        <f>B16/12</f>
        <v>0</v>
      </c>
      <c r="E17" s="7" t="s">
        <v>21</v>
      </c>
      <c r="F17" s="5">
        <f>F16/12</f>
        <v>0</v>
      </c>
      <c r="H17" s="8" t="s">
        <v>22</v>
      </c>
      <c r="I17" s="6">
        <f>I16/12</f>
        <v>0</v>
      </c>
    </row>
    <row r="18" spans="1:9">
      <c r="A18" s="7" t="s">
        <v>23</v>
      </c>
      <c r="B18" s="5">
        <f>B16/52</f>
        <v>0</v>
      </c>
      <c r="E18" s="7" t="s">
        <v>24</v>
      </c>
      <c r="F18" s="5">
        <f>F16/52</f>
        <v>0</v>
      </c>
      <c r="H18" s="30" t="s">
        <v>25</v>
      </c>
      <c r="I18" s="9">
        <f>B19-F19</f>
        <v>0</v>
      </c>
    </row>
    <row r="19" spans="1:9" ht="16.149999999999999" customHeight="1" thickBot="1">
      <c r="A19" s="8" t="s">
        <v>26</v>
      </c>
      <c r="B19" s="6">
        <f>B18/F11</f>
        <v>0</v>
      </c>
      <c r="C19" s="3"/>
      <c r="D19" s="3"/>
      <c r="E19" s="8" t="s">
        <v>27</v>
      </c>
      <c r="F19" s="6">
        <f>F18/F11</f>
        <v>0</v>
      </c>
    </row>
    <row r="22" spans="1:9" ht="15" thickBot="1">
      <c r="A22" s="1" t="s">
        <v>28</v>
      </c>
    </row>
    <row r="23" spans="1:9" ht="48" customHeight="1" thickBot="1">
      <c r="A23" s="59" t="s">
        <v>29</v>
      </c>
      <c r="B23" s="60"/>
      <c r="C23" s="60"/>
      <c r="D23" s="60"/>
      <c r="E23" s="61"/>
      <c r="F23" s="49">
        <v>0</v>
      </c>
    </row>
    <row r="24" spans="1:9" ht="15" thickBot="1"/>
    <row r="25" spans="1:9">
      <c r="E25" s="31" t="s">
        <v>21</v>
      </c>
      <c r="F25" s="46">
        <f>F17-F23</f>
        <v>0</v>
      </c>
    </row>
    <row r="26" spans="1:9">
      <c r="E26" s="11" t="s">
        <v>24</v>
      </c>
      <c r="F26" s="47">
        <f>F25*12/52</f>
        <v>0</v>
      </c>
    </row>
    <row r="27" spans="1:9" ht="15" thickBot="1">
      <c r="E27" s="12" t="s">
        <v>27</v>
      </c>
      <c r="F27" s="48">
        <f>F26/F11</f>
        <v>0</v>
      </c>
    </row>
    <row r="31" spans="1:9">
      <c r="C31" s="29" t="s">
        <v>30</v>
      </c>
      <c r="F31" s="50" t="s">
        <v>31</v>
      </c>
      <c r="G31" s="4" t="s">
        <v>32</v>
      </c>
    </row>
    <row r="32" spans="1:9">
      <c r="C32" s="29" t="s">
        <v>33</v>
      </c>
      <c r="F32" s="52" t="s">
        <v>34</v>
      </c>
      <c r="G32" s="4" t="s">
        <v>35</v>
      </c>
    </row>
    <row r="33" spans="3:7">
      <c r="C33" s="29" t="s">
        <v>36</v>
      </c>
      <c r="F33" s="51" t="s">
        <v>37</v>
      </c>
      <c r="G33" s="4" t="s">
        <v>38</v>
      </c>
    </row>
  </sheetData>
  <sheetProtection algorithmName="SHA-512" hashValue="NAZkv7UwW8z2xlBpsJX3a6uaWD6nvcg1d0PGDy42mm+JxRjS+3tPmSEpxlMffRIBlVXO9TOBWmPPzZTXJn/QgQ==" saltValue="AhayRyxckTwmpJ2sgSqvPw==" spinCount="100000" sheet="1" selectLockedCells="1"/>
  <mergeCells count="4">
    <mergeCell ref="A23:E23"/>
    <mergeCell ref="E15:F15"/>
    <mergeCell ref="H15:I15"/>
    <mergeCell ref="A15:B15"/>
  </mergeCells>
  <conditionalFormatting sqref="F19">
    <cfRule type="cellIs" dxfId="7" priority="6" operator="greaterThan">
      <formula>13.45</formula>
    </cfRule>
    <cfRule type="cellIs" dxfId="6" priority="7" operator="between">
      <formula>12.71</formula>
      <formula>13.45</formula>
    </cfRule>
    <cfRule type="cellIs" dxfId="5" priority="8" operator="lessThan">
      <formula>12.71</formula>
    </cfRule>
  </conditionalFormatting>
  <conditionalFormatting sqref="F27">
    <cfRule type="cellIs" dxfId="4" priority="1" operator="lessThan">
      <formula>12.71</formula>
    </cfRule>
    <cfRule type="cellIs" dxfId="3" priority="2" operator="between">
      <formula>12.72</formula>
      <formula>13.44</formula>
    </cfRule>
    <cfRule type="cellIs" dxfId="2" priority="3" operator="greaterThan">
      <formula>13.45</formula>
    </cfRule>
  </conditionalFormatting>
  <conditionalFormatting sqref="I11">
    <cfRule type="cellIs" dxfId="1" priority="5" operator="greaterThan">
      <formula>$I$13</formula>
    </cfRule>
  </conditionalFormatting>
  <conditionalFormatting sqref="K11">
    <cfRule type="expression" dxfId="0" priority="4">
      <formula>$I$11&gt;$I$13</formula>
    </cfRule>
  </conditionalFormatting>
  <dataValidations count="1">
    <dataValidation type="custom" allowBlank="1" showErrorMessage="1" errorTitle="Overbooking" error="This is above your pro-rata entitlement.  Please Adjust." promptTitle="Overbooking" prompt="This is above your pro-rata entitlement.  Please Adjust" sqref="K11" xr:uid="{BE21655A-481F-4784-BF80-A437FF26147E}">
      <formula1>I11&gt;I13</formula1>
    </dataValidation>
  </dataValidations>
  <pageMargins left="0.7" right="0.7" top="0.75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E21CD-A98B-4D7B-809E-39AB762921A6}">
  <sheetPr>
    <pageSetUpPr fitToPage="1"/>
  </sheetPr>
  <dimension ref="A1:I26"/>
  <sheetViews>
    <sheetView showGridLines="0" topLeftCell="A13" workbookViewId="0">
      <selection activeCell="B10" sqref="B10"/>
    </sheetView>
  </sheetViews>
  <sheetFormatPr defaultRowHeight="14.65"/>
  <cols>
    <col min="1" max="1" width="32.140625" customWidth="1"/>
    <col min="2" max="2" width="12.85546875" customWidth="1"/>
    <col min="3" max="3" width="3.7109375" customWidth="1"/>
    <col min="4" max="4" width="4" customWidth="1"/>
    <col min="5" max="5" width="33.140625" customWidth="1"/>
    <col min="6" max="6" width="13.85546875" customWidth="1"/>
    <col min="7" max="7" width="8" customWidth="1"/>
    <col min="8" max="8" width="34.85546875" customWidth="1"/>
    <col min="9" max="9" width="11.28515625" customWidth="1"/>
    <col min="11" max="11" width="27.7109375" customWidth="1"/>
  </cols>
  <sheetData>
    <row r="1" spans="1:9" ht="28.35">
      <c r="A1" s="2" t="s">
        <v>39</v>
      </c>
    </row>
    <row r="2" spans="1:9">
      <c r="A2" s="1" t="s">
        <v>40</v>
      </c>
    </row>
    <row r="3" spans="1:9">
      <c r="A3" t="s">
        <v>41</v>
      </c>
    </row>
    <row r="4" spans="1:9">
      <c r="A4" s="42" t="s">
        <v>42</v>
      </c>
    </row>
    <row r="5" spans="1:9">
      <c r="A5" s="43" t="s">
        <v>43</v>
      </c>
    </row>
    <row r="6" spans="1:9">
      <c r="A6" t="s">
        <v>44</v>
      </c>
    </row>
    <row r="10" spans="1:9">
      <c r="A10" s="55" t="s">
        <v>45</v>
      </c>
      <c r="B10" s="35">
        <f>Calculator!B11</f>
        <v>0</v>
      </c>
      <c r="E10" s="19" t="s">
        <v>46</v>
      </c>
      <c r="F10" s="36">
        <f>Calculator!F11</f>
        <v>37</v>
      </c>
      <c r="H10" s="40" t="s">
        <v>47</v>
      </c>
      <c r="I10" s="41" t="s">
        <v>48</v>
      </c>
    </row>
    <row r="11" spans="1:9">
      <c r="A11" s="56"/>
      <c r="B11" s="17"/>
      <c r="E11" s="1"/>
      <c r="H11" s="7" t="s">
        <v>49</v>
      </c>
      <c r="I11" s="38">
        <v>5.5E-2</v>
      </c>
    </row>
    <row r="12" spans="1:9">
      <c r="A12" s="21" t="s">
        <v>11</v>
      </c>
      <c r="B12" s="22">
        <f>F10/F12</f>
        <v>1</v>
      </c>
      <c r="E12" s="21" t="s">
        <v>12</v>
      </c>
      <c r="F12" s="23">
        <v>37</v>
      </c>
      <c r="H12" s="7" t="s">
        <v>50</v>
      </c>
      <c r="I12" s="38">
        <v>5.8000000000000003E-2</v>
      </c>
    </row>
    <row r="13" spans="1:9">
      <c r="H13" s="7" t="s">
        <v>51</v>
      </c>
      <c r="I13" s="38">
        <v>6.5000000000000002E-2</v>
      </c>
    </row>
    <row r="14" spans="1:9">
      <c r="H14" s="8" t="s">
        <v>52</v>
      </c>
      <c r="I14" s="39">
        <v>6.8000000000000005E-2</v>
      </c>
    </row>
    <row r="15" spans="1:9">
      <c r="I15" s="37"/>
    </row>
    <row r="16" spans="1:9" ht="18.399999999999999">
      <c r="A16" s="45" t="s">
        <v>53</v>
      </c>
      <c r="I16" s="37"/>
    </row>
    <row r="17" spans="1:9" ht="9.75" customHeight="1">
      <c r="I17" s="37"/>
    </row>
    <row r="18" spans="1:9">
      <c r="A18" s="67" t="s">
        <v>54</v>
      </c>
      <c r="B18" s="68"/>
      <c r="E18" s="67" t="s">
        <v>55</v>
      </c>
      <c r="F18" s="69"/>
      <c r="H18" s="62" t="s">
        <v>56</v>
      </c>
      <c r="I18" s="66"/>
    </row>
    <row r="19" spans="1:9">
      <c r="A19" s="11" t="s">
        <v>17</v>
      </c>
      <c r="B19" s="32">
        <f>B12*B10</f>
        <v>0</v>
      </c>
      <c r="E19" s="58" t="s">
        <v>18</v>
      </c>
      <c r="F19" s="32">
        <f>Calculator!F16</f>
        <v>0</v>
      </c>
      <c r="H19" s="7" t="s">
        <v>57</v>
      </c>
      <c r="I19" s="5">
        <f>B21-F21</f>
        <v>0</v>
      </c>
    </row>
    <row r="20" spans="1:9">
      <c r="A20" s="11" t="s">
        <v>58</v>
      </c>
      <c r="B20" s="33">
        <f>IF(B19&gt;44901,6.8%,IF(B19&gt;27601,6.5%,IF(B19&gt;17601,5.8%,IF(B19&lt;17600,5.5%))))</f>
        <v>5.5E-2</v>
      </c>
      <c r="E20" s="11" t="s">
        <v>59</v>
      </c>
      <c r="F20" s="33">
        <f>IF(F19&gt;44901,6.8%,IF(F19&gt;27601,6.5%,IF(F19&gt;17601,5.8%,IF(F19&lt;17600,5.5%))))</f>
        <v>5.5E-2</v>
      </c>
      <c r="H20" s="30"/>
      <c r="I20" s="9"/>
    </row>
    <row r="21" spans="1:9">
      <c r="A21" s="12" t="s">
        <v>60</v>
      </c>
      <c r="B21" s="34">
        <f>B19*B20</f>
        <v>0</v>
      </c>
      <c r="E21" s="12" t="s">
        <v>61</v>
      </c>
      <c r="F21" s="34">
        <f>F19*F20</f>
        <v>0</v>
      </c>
    </row>
    <row r="24" spans="1:9" ht="18.399999999999999">
      <c r="A24" s="44" t="s">
        <v>62</v>
      </c>
    </row>
    <row r="25" spans="1:9" ht="10.5" customHeight="1">
      <c r="A25" s="44"/>
    </row>
    <row r="26" spans="1:9">
      <c r="A26" s="30" t="s">
        <v>63</v>
      </c>
      <c r="B26" s="9">
        <f>B19/49</f>
        <v>0</v>
      </c>
      <c r="E26" s="30" t="s">
        <v>64</v>
      </c>
      <c r="F26" s="9">
        <f>F19/49</f>
        <v>0</v>
      </c>
      <c r="H26" s="30" t="s">
        <v>65</v>
      </c>
      <c r="I26" s="9">
        <f>B26-F26</f>
        <v>0</v>
      </c>
    </row>
  </sheetData>
  <sheetProtection algorithmName="SHA-512" hashValue="qLsGZKjKuiiGT0uRZ7+Snvcny6YEMEjHF53tRwvNplN+IYpTUz3fNi8Yt+AmaWSDvW0EMzblBzunigx7dFOcww==" saltValue="4dzSFgRqUe99Wz6wao6gpw==" spinCount="100000" sheet="1" objects="1" scenarios="1" selectLockedCells="1" selectUnlockedCells="1"/>
  <mergeCells count="3">
    <mergeCell ref="A18:B18"/>
    <mergeCell ref="E18:F18"/>
    <mergeCell ref="H18:I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1DA29-3B3C-4D21-91DD-09248AC5FCD1}">
  <dimension ref="A1:E33"/>
  <sheetViews>
    <sheetView workbookViewId="0">
      <selection activeCell="B1" sqref="B1"/>
    </sheetView>
  </sheetViews>
  <sheetFormatPr defaultRowHeight="14.65"/>
  <cols>
    <col min="1" max="1" width="37.85546875" customWidth="1"/>
    <col min="2" max="2" width="47.7109375" customWidth="1"/>
    <col min="3" max="3" width="3.7109375" customWidth="1"/>
    <col min="5" max="5" width="4" customWidth="1"/>
    <col min="6" max="6" width="32" customWidth="1"/>
    <col min="7" max="7" width="20.42578125" customWidth="1"/>
    <col min="8" max="8" width="12.5703125" customWidth="1"/>
  </cols>
  <sheetData>
    <row r="1" spans="1:5" ht="15" thickBot="1">
      <c r="A1" s="1" t="s">
        <v>66</v>
      </c>
      <c r="B1" s="1" t="s">
        <v>67</v>
      </c>
    </row>
    <row r="2" spans="1:5">
      <c r="A2" s="31" t="s">
        <v>11</v>
      </c>
      <c r="B2" s="14" t="s">
        <v>68</v>
      </c>
    </row>
    <row r="3" spans="1:5">
      <c r="A3" s="12" t="s">
        <v>69</v>
      </c>
      <c r="B3" s="13" t="s">
        <v>70</v>
      </c>
    </row>
    <row r="4" spans="1:5" ht="15" thickBot="1"/>
    <row r="5" spans="1:5">
      <c r="A5" s="70" t="s">
        <v>14</v>
      </c>
      <c r="B5" s="71"/>
    </row>
    <row r="6" spans="1:5">
      <c r="A6" s="11" t="s">
        <v>17</v>
      </c>
      <c r="B6" s="10" t="s">
        <v>71</v>
      </c>
    </row>
    <row r="7" spans="1:5" ht="30.75" customHeight="1">
      <c r="A7" s="11" t="s">
        <v>20</v>
      </c>
      <c r="B7" s="10" t="s">
        <v>72</v>
      </c>
    </row>
    <row r="8" spans="1:5">
      <c r="A8" s="11" t="s">
        <v>23</v>
      </c>
      <c r="B8" s="10" t="s">
        <v>73</v>
      </c>
    </row>
    <row r="9" spans="1:5" ht="15" thickBot="1">
      <c r="A9" s="12" t="s">
        <v>26</v>
      </c>
      <c r="B9" s="13" t="s">
        <v>74</v>
      </c>
    </row>
    <row r="10" spans="1:5" ht="15" thickBot="1"/>
    <row r="11" spans="1:5">
      <c r="A11" s="70" t="s">
        <v>16</v>
      </c>
      <c r="B11" s="71"/>
    </row>
    <row r="12" spans="1:5">
      <c r="A12" s="11" t="s">
        <v>19</v>
      </c>
      <c r="B12" s="10" t="s">
        <v>75</v>
      </c>
    </row>
    <row r="13" spans="1:5" ht="40.5" customHeight="1">
      <c r="A13" s="12" t="s">
        <v>22</v>
      </c>
      <c r="B13" s="13" t="s">
        <v>76</v>
      </c>
      <c r="C13" s="3"/>
      <c r="D13" s="3"/>
      <c r="E13" s="3"/>
    </row>
    <row r="14" spans="1:5" ht="15" thickBot="1"/>
    <row r="15" spans="1:5">
      <c r="A15" s="70" t="s">
        <v>15</v>
      </c>
      <c r="B15" s="71"/>
    </row>
    <row r="16" spans="1:5">
      <c r="A16" s="58" t="s">
        <v>18</v>
      </c>
      <c r="B16" s="10" t="s">
        <v>77</v>
      </c>
    </row>
    <row r="17" spans="1:2">
      <c r="A17" s="11" t="s">
        <v>21</v>
      </c>
      <c r="B17" s="10" t="s">
        <v>78</v>
      </c>
    </row>
    <row r="18" spans="1:2">
      <c r="A18" s="11" t="s">
        <v>24</v>
      </c>
      <c r="B18" s="10" t="s">
        <v>79</v>
      </c>
    </row>
    <row r="19" spans="1:2" ht="15" thickBot="1">
      <c r="A19" s="12" t="s">
        <v>27</v>
      </c>
      <c r="B19" s="13" t="s">
        <v>80</v>
      </c>
    </row>
    <row r="20" spans="1:2" ht="15" thickBot="1"/>
    <row r="21" spans="1:2" ht="15" thickBot="1">
      <c r="A21" s="15" t="s">
        <v>25</v>
      </c>
      <c r="B21" s="16" t="s">
        <v>81</v>
      </c>
    </row>
    <row r="22" spans="1:2" ht="15" thickBot="1"/>
    <row r="23" spans="1:2">
      <c r="A23" s="31" t="s">
        <v>82</v>
      </c>
      <c r="B23" s="14" t="s">
        <v>83</v>
      </c>
    </row>
    <row r="24" spans="1:2" ht="15" thickBot="1">
      <c r="A24" s="12" t="s">
        <v>84</v>
      </c>
      <c r="B24" s="13" t="s">
        <v>85</v>
      </c>
    </row>
    <row r="25" spans="1:2" ht="15" thickBot="1"/>
    <row r="26" spans="1:2">
      <c r="A26" s="31" t="s">
        <v>86</v>
      </c>
      <c r="B26" s="14" t="s">
        <v>87</v>
      </c>
    </row>
    <row r="27" spans="1:2">
      <c r="A27" s="11" t="s">
        <v>88</v>
      </c>
      <c r="B27" s="10" t="s">
        <v>89</v>
      </c>
    </row>
    <row r="28" spans="1:2" ht="15" thickBot="1">
      <c r="A28" s="12" t="s">
        <v>90</v>
      </c>
      <c r="B28" s="13" t="s">
        <v>91</v>
      </c>
    </row>
    <row r="29" spans="1:2" ht="15" thickBot="1"/>
    <row r="30" spans="1:2">
      <c r="A30" s="31" t="s">
        <v>92</v>
      </c>
      <c r="B30" s="14"/>
    </row>
    <row r="31" spans="1:2">
      <c r="A31" s="11" t="s">
        <v>21</v>
      </c>
      <c r="B31" s="10" t="s">
        <v>93</v>
      </c>
    </row>
    <row r="32" spans="1:2">
      <c r="A32" s="11" t="s">
        <v>24</v>
      </c>
      <c r="B32" s="10" t="s">
        <v>94</v>
      </c>
    </row>
    <row r="33" spans="1:2" ht="15" thickBot="1">
      <c r="A33" s="12" t="s">
        <v>27</v>
      </c>
      <c r="B33" s="13" t="s">
        <v>95</v>
      </c>
    </row>
  </sheetData>
  <sheetProtection algorithmName="SHA-512" hashValue="UWfhx29ZYPM+CKxGmX7ycdCVNHX/bYT4STR1q6j7vBTBACBT/TnuPEix5O4AlkB+ThcBwQUrZ36nb3T6TFxNDA==" saltValue="6ZaLbalGzT0MmsE1ubfTKA==" spinCount="100000" sheet="1" objects="1" scenarios="1" selectLockedCells="1" selectUnlockedCells="1"/>
  <mergeCells count="3">
    <mergeCell ref="A11:B11"/>
    <mergeCell ref="A5:B5"/>
    <mergeCell ref="A15:B1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3f9d78e-7bc6-4774-a07d-47aa1a032b7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BB74C6DFC6174F93A51ACDF23E59D1" ma:contentTypeVersion="11" ma:contentTypeDescription="Create a new document." ma:contentTypeScope="" ma:versionID="888533a7c386cfb61f0c7393aee60d2a">
  <xsd:schema xmlns:xsd="http://www.w3.org/2001/XMLSchema" xmlns:xs="http://www.w3.org/2001/XMLSchema" xmlns:p="http://schemas.microsoft.com/office/2006/metadata/properties" xmlns:ns2="03f9d78e-7bc6-4774-a07d-47aa1a032b78" targetNamespace="http://schemas.microsoft.com/office/2006/metadata/properties" ma:root="true" ma:fieldsID="d1b78b3ce303ccd38d17a523d1e2d3bd" ns2:_="">
    <xsd:import namespace="03f9d78e-7bc6-4774-a07d-47aa1a032b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f9d78e-7bc6-4774-a07d-47aa1a032b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3b1f9f8-f5cc-49a8-8ca6-8016371bfc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02E023-C2DE-4457-982D-578401962883}"/>
</file>

<file path=customXml/itemProps2.xml><?xml version="1.0" encoding="utf-8"?>
<ds:datastoreItem xmlns:ds="http://schemas.openxmlformats.org/officeDocument/2006/customXml" ds:itemID="{1E585B1B-9636-4208-A311-0EDED82003AC}"/>
</file>

<file path=customXml/itemProps3.xml><?xml version="1.0" encoding="utf-8"?>
<ds:datastoreItem xmlns:ds="http://schemas.openxmlformats.org/officeDocument/2006/customXml" ds:itemID="{468CDC66-E079-48E2-A50A-652797490F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Loughborough University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Charlotte Dyer</dc:creator>
  <cp:keywords/>
  <dc:description/>
  <cp:lastModifiedBy/>
  <cp:revision/>
  <dcterms:created xsi:type="dcterms:W3CDTF">2024-10-03T10:40:33Z</dcterms:created>
  <dcterms:modified xsi:type="dcterms:W3CDTF">2025-12-23T10:31:20Z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0x01010068BB74C6DFC6174F93A51ACDF23E59D1</vt:lpwstr>
  </property>
  <property fmtid="{D5CDD505-2E9C-101B-9397-08002B2CF9AE}" pid="3" name="xd_ProgID">
    <vt:lpwstr/>
  </property>
  <property fmtid="{D5CDD505-2E9C-101B-9397-08002B2CF9AE}" pid="4" name="MediaServiceImageTags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